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20" activeTab="0"/>
  </bookViews>
  <sheets>
    <sheet name="La TAE" sheetId="1" r:id="rId1"/>
    <sheet name="Valores actuales y finales" sheetId="2" r:id="rId2"/>
    <sheet name="Cuotas de un préstamo" sheetId="3" r:id="rId3"/>
  </sheets>
  <definedNames/>
  <calcPr fullCalcOnLoad="1"/>
</workbook>
</file>

<file path=xl/sharedStrings.xml><?xml version="1.0" encoding="utf-8"?>
<sst xmlns="http://schemas.openxmlformats.org/spreadsheetml/2006/main" count="113" uniqueCount="68">
  <si>
    <t>valor actual</t>
  </si>
  <si>
    <t xml:space="preserve">TAE </t>
  </si>
  <si>
    <t>gastos</t>
  </si>
  <si>
    <t>ingresos</t>
  </si>
  <si>
    <t>tasa mensual</t>
  </si>
  <si>
    <t>vto en meses</t>
  </si>
  <si>
    <t>sumas</t>
  </si>
  <si>
    <t>En esta hoja vamos a calcular la TAE de cualquier operación</t>
  </si>
  <si>
    <t>Coloque en las respectivas celdas las cantidades de gastos e ingresos y el momento de su disponibilidad o vencimiento</t>
  </si>
  <si>
    <t>%</t>
  </si>
  <si>
    <t>Luego vaya "iterando" dando valores en la celda C10, tal como en el ejemplo, hasta conseguir que las</t>
  </si>
  <si>
    <t>1) El primer ejemplo podría ser el de la compra y venta de acciones y los dividendos que se obtienen de ellas</t>
  </si>
  <si>
    <t>2) El segundo ejemplo podría ser el de un préstamo cuyas devoluciones son todas de la misma cuantía</t>
  </si>
  <si>
    <t>escriba:</t>
  </si>
  <si>
    <t>cantidad obtenida a préstamo</t>
  </si>
  <si>
    <t>comisión de apertura pagada</t>
  </si>
  <si>
    <t>pago mensual a realizar hasta su amortización</t>
  </si>
  <si>
    <t>número total de mensualidades a pagar</t>
  </si>
  <si>
    <t>El coste efectivo (TAE) del préstamo es</t>
  </si>
  <si>
    <t>comisión y gastos de cancelación</t>
  </si>
  <si>
    <t>obtenido directamente utilizando la fórmula TASA del programa Excel</t>
  </si>
  <si>
    <t>En esta hoja vamos a calcular los valores actuales y finales de cualquier tipo de operación</t>
  </si>
  <si>
    <t>Coloque en cada celda los datos de que dispone ordenadamente</t>
  </si>
  <si>
    <t xml:space="preserve">En el primer apartado se obtiene valores actuales, descontando las cifras a la tasa indicada y por el tiempo que media hasta el vencimiento </t>
  </si>
  <si>
    <t>datos</t>
  </si>
  <si>
    <t>número de pagos o ingresos</t>
  </si>
  <si>
    <t>valor de cada pago o ingreso</t>
  </si>
  <si>
    <t>tasa de valoración o descuento</t>
  </si>
  <si>
    <t>Resultado</t>
  </si>
  <si>
    <t>Valor actual</t>
  </si>
  <si>
    <t>en tanto por uno</t>
  </si>
  <si>
    <t>simulación</t>
  </si>
  <si>
    <t>tasas valoración</t>
  </si>
  <si>
    <t>En esta tabla, hacemos variable la tasa de valoración,</t>
  </si>
  <si>
    <t>tomando el resto de los datos de la tabla anterior</t>
  </si>
  <si>
    <t>Suma aritmética</t>
  </si>
  <si>
    <r>
      <t xml:space="preserve">La lectura que se hace de los resultados es muy importante: a </t>
    </r>
    <r>
      <rPr>
        <u val="single"/>
        <sz val="10"/>
        <color indexed="16"/>
        <rFont val="Arial"/>
        <family val="2"/>
      </rPr>
      <t xml:space="preserve">mayor tasa </t>
    </r>
    <r>
      <rPr>
        <sz val="10"/>
        <rFont val="Arial"/>
        <family val="0"/>
      </rPr>
      <t xml:space="preserve">de </t>
    </r>
  </si>
  <si>
    <r>
      <t xml:space="preserve">de valoración empleada </t>
    </r>
    <r>
      <rPr>
        <u val="single"/>
        <sz val="10"/>
        <color indexed="16"/>
        <rFont val="Arial"/>
        <family val="2"/>
      </rPr>
      <t>menor valor actual</t>
    </r>
  </si>
  <si>
    <t xml:space="preserve">tasa de valoración </t>
  </si>
  <si>
    <t>Valor final</t>
  </si>
  <si>
    <r>
      <t xml:space="preserve">de valoración empleada </t>
    </r>
    <r>
      <rPr>
        <u val="single"/>
        <sz val="10"/>
        <color indexed="16"/>
        <rFont val="Arial"/>
        <family val="2"/>
      </rPr>
      <t>mayor valor final</t>
    </r>
  </si>
  <si>
    <t>En el segundo apartado se obtienen valores finales, capitalizando las cifras a al tasa indicada y por el tiempo que media hasta su vencimiento</t>
  </si>
  <si>
    <t>que se esté amortizando con cuotas constantes</t>
  </si>
  <si>
    <t xml:space="preserve">Y en el tercero estamos en condiciones de calcular el capital vivo, o capital pendiente, de cualquier préstamo </t>
  </si>
  <si>
    <t>tasa anual de interés</t>
  </si>
  <si>
    <t>tasa mensual de interés</t>
  </si>
  <si>
    <t>Capital pendiente</t>
  </si>
  <si>
    <t>número de mensualidades pendientes</t>
  </si>
  <si>
    <t>Diferencia o total intereses</t>
  </si>
  <si>
    <r>
      <t xml:space="preserve">1) Valor actual de una serie de pagos o ingresos todos iguales </t>
    </r>
    <r>
      <rPr>
        <sz val="8"/>
        <color indexed="16"/>
        <rFont val="Arial"/>
        <family val="2"/>
      </rPr>
      <t>(SOLO INTRODUCIR DATOS EN LAS CELDAS CON FONDO AMARILLO)</t>
    </r>
  </si>
  <si>
    <r>
      <t xml:space="preserve">3) Capital vivo o deuda pendiente en un momento determinado </t>
    </r>
    <r>
      <rPr>
        <sz val="8"/>
        <color indexed="16"/>
        <rFont val="Arial"/>
        <family val="2"/>
      </rPr>
      <t>(SOLO INTRODUCIR DATOS EN LAS CELDAS CON FONDO AMARILLO)</t>
    </r>
  </si>
  <si>
    <r>
      <t xml:space="preserve">2) Valor final de una serie de pagos o ingresos todos iguales </t>
    </r>
    <r>
      <rPr>
        <sz val="8"/>
        <color indexed="16"/>
        <rFont val="Arial"/>
        <family val="2"/>
      </rPr>
      <t>(SOLO INTRODUCIR DATOS EN LAS CELDAS CON FONDO AMARILLO)</t>
    </r>
  </si>
  <si>
    <t>cantidades  de las celdas en fondo rojo sean iguales</t>
  </si>
  <si>
    <t>Capital obtenido a préstamo</t>
  </si>
  <si>
    <t>número total de mensualidades</t>
  </si>
  <si>
    <t>En esta hoja vamos a calcular la cuota a pagar en préstamos con devolución constante</t>
  </si>
  <si>
    <t>valor de cada mensualidad</t>
  </si>
  <si>
    <t>mensualidad en la que estamos</t>
  </si>
  <si>
    <t>intereses pagados en la cuota</t>
  </si>
  <si>
    <t>cantidad amortizada del préstamo en la cuota</t>
  </si>
  <si>
    <t>comprobación</t>
  </si>
  <si>
    <t>Introducimos los datos en las celdas en amarillo</t>
  </si>
  <si>
    <t xml:space="preserve">y además, situados en un momento determinado de la operación, en un número de mensualidad concreta,  </t>
  </si>
  <si>
    <t>podemos saber qué parte delpago son intereses y cuál es amortización</t>
  </si>
  <si>
    <t>Deseamos calcular el valor de la mensualidad constante que amortizará ese préstamo,</t>
  </si>
  <si>
    <t>En la tabla siguiente podemos calcular la cantidad máxima que podemos obtener a préstamo</t>
  </si>
  <si>
    <t>cantidad mensual que puedo destinar a devolver el préstamo</t>
  </si>
  <si>
    <t>cantida obtenida a préstamo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</si>
</sst>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0000000"/>
    <numFmt numFmtId="170" formatCode="0.0%"/>
    <numFmt numFmtId="171" formatCode="0.0"/>
  </numFmts>
  <fonts count="47">
    <font>
      <sz val="10"/>
      <name val="Arial"/>
      <family val="0"/>
    </font>
    <font>
      <b/>
      <sz val="10"/>
      <color indexed="9"/>
      <name val="Arial"/>
      <family val="2"/>
    </font>
    <font>
      <sz val="11"/>
      <color indexed="16"/>
      <name val="Arial"/>
      <family val="2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0"/>
      <color indexed="43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6"/>
      <name val="Arial"/>
      <family val="2"/>
    </font>
    <font>
      <sz val="8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>
        <color indexed="59"/>
      </bottom>
    </border>
    <border>
      <left>
        <color indexed="63"/>
      </left>
      <right>
        <color indexed="63"/>
      </right>
      <top style="thin"/>
      <bottom style="medium">
        <color indexed="59"/>
      </bottom>
    </border>
    <border>
      <left>
        <color indexed="63"/>
      </left>
      <right style="thin"/>
      <top style="thin"/>
      <bottom style="medium">
        <color indexed="59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0" fillId="35" borderId="0" xfId="0" applyFill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6" borderId="12" xfId="0" applyFont="1" applyFill="1" applyBorder="1" applyAlignment="1">
      <alignment/>
    </xf>
    <xf numFmtId="2" fontId="0" fillId="36" borderId="12" xfId="0" applyNumberFormat="1" applyFont="1" applyFill="1" applyBorder="1" applyAlignment="1">
      <alignment/>
    </xf>
    <xf numFmtId="0" fontId="0" fillId="37" borderId="13" xfId="0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2" fontId="1" fillId="39" borderId="16" xfId="0" applyNumberFormat="1" applyFont="1" applyFill="1" applyBorder="1" applyAlignment="1">
      <alignment/>
    </xf>
    <xf numFmtId="0" fontId="0" fillId="38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6" borderId="21" xfId="0" applyFont="1" applyFill="1" applyBorder="1" applyAlignment="1">
      <alignment/>
    </xf>
    <xf numFmtId="2" fontId="0" fillId="36" borderId="12" xfId="0" applyNumberFormat="1" applyFill="1" applyBorder="1" applyAlignment="1">
      <alignment/>
    </xf>
    <xf numFmtId="0" fontId="2" fillId="33" borderId="0" xfId="0" applyFont="1" applyFill="1" applyAlignment="1">
      <alignment/>
    </xf>
    <xf numFmtId="0" fontId="0" fillId="34" borderId="22" xfId="0" applyFill="1" applyBorder="1" applyAlignment="1">
      <alignment/>
    </xf>
    <xf numFmtId="2" fontId="1" fillId="39" borderId="23" xfId="0" applyNumberFormat="1" applyFont="1" applyFill="1" applyBorder="1" applyAlignment="1">
      <alignment/>
    </xf>
    <xf numFmtId="2" fontId="4" fillId="34" borderId="0" xfId="0" applyNumberFormat="1" applyFont="1" applyFill="1" applyAlignment="1">
      <alignment horizontal="right"/>
    </xf>
    <xf numFmtId="0" fontId="3" fillId="34" borderId="24" xfId="0" applyFont="1" applyFill="1" applyBorder="1" applyAlignment="1">
      <alignment/>
    </xf>
    <xf numFmtId="167" fontId="4" fillId="35" borderId="0" xfId="0" applyNumberFormat="1" applyFont="1" applyFill="1" applyAlignment="1">
      <alignment/>
    </xf>
    <xf numFmtId="0" fontId="6" fillId="0" borderId="0" xfId="0" applyFont="1" applyAlignment="1">
      <alignment/>
    </xf>
    <xf numFmtId="10" fontId="5" fillId="39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0" fillId="0" borderId="0" xfId="0" applyFont="1" applyAlignment="1">
      <alignment/>
    </xf>
    <xf numFmtId="0" fontId="10" fillId="38" borderId="10" xfId="0" applyFont="1" applyFill="1" applyBorder="1" applyAlignment="1">
      <alignment horizontal="right"/>
    </xf>
    <xf numFmtId="0" fontId="9" fillId="37" borderId="13" xfId="0" applyFont="1" applyFill="1" applyBorder="1" applyAlignment="1">
      <alignment horizontal="center"/>
    </xf>
    <xf numFmtId="0" fontId="0" fillId="40" borderId="0" xfId="0" applyFill="1" applyAlignment="1">
      <alignment horizontal="right"/>
    </xf>
    <xf numFmtId="0" fontId="0" fillId="40" borderId="25" xfId="0" applyFill="1" applyBorder="1" applyAlignment="1">
      <alignment horizontal="center"/>
    </xf>
    <xf numFmtId="8" fontId="0" fillId="40" borderId="25" xfId="0" applyNumberFormat="1" applyFill="1" applyBorder="1" applyAlignment="1">
      <alignment horizontal="center"/>
    </xf>
    <xf numFmtId="0" fontId="10" fillId="38" borderId="26" xfId="0" applyFont="1" applyFill="1" applyBorder="1" applyAlignment="1">
      <alignment horizontal="right"/>
    </xf>
    <xf numFmtId="0" fontId="0" fillId="0" borderId="27" xfId="0" applyFill="1" applyBorder="1" applyAlignment="1">
      <alignment horizontal="center"/>
    </xf>
    <xf numFmtId="0" fontId="10" fillId="38" borderId="28" xfId="0" applyFont="1" applyFill="1" applyBorder="1" applyAlignment="1">
      <alignment/>
    </xf>
    <xf numFmtId="0" fontId="0" fillId="38" borderId="12" xfId="0" applyFill="1" applyBorder="1" applyAlignment="1">
      <alignment/>
    </xf>
    <xf numFmtId="0" fontId="10" fillId="38" borderId="12" xfId="0" applyFont="1" applyFill="1" applyBorder="1" applyAlignment="1">
      <alignment/>
    </xf>
    <xf numFmtId="0" fontId="0" fillId="38" borderId="0" xfId="0" applyFill="1" applyAlignment="1">
      <alignment horizontal="center"/>
    </xf>
    <xf numFmtId="0" fontId="10" fillId="0" borderId="29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9" fillId="35" borderId="29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8" fontId="9" fillId="40" borderId="15" xfId="0" applyNumberFormat="1" applyFont="1" applyFill="1" applyBorder="1" applyAlignment="1">
      <alignment horizontal="center"/>
    </xf>
    <xf numFmtId="8" fontId="9" fillId="40" borderId="31" xfId="0" applyNumberFormat="1" applyFont="1" applyFill="1" applyBorder="1" applyAlignment="1">
      <alignment horizontal="center"/>
    </xf>
    <xf numFmtId="0" fontId="10" fillId="37" borderId="0" xfId="0" applyFont="1" applyFill="1" applyBorder="1" applyAlignment="1">
      <alignment horizontal="right"/>
    </xf>
    <xf numFmtId="0" fontId="0" fillId="37" borderId="0" xfId="0" applyFill="1" applyBorder="1" applyAlignment="1">
      <alignment horizontal="center"/>
    </xf>
    <xf numFmtId="0" fontId="0" fillId="40" borderId="25" xfId="0" applyFill="1" applyBorder="1" applyAlignment="1">
      <alignment horizontal="right"/>
    </xf>
    <xf numFmtId="0" fontId="0" fillId="41" borderId="0" xfId="0" applyFill="1" applyAlignment="1">
      <alignment/>
    </xf>
    <xf numFmtId="0" fontId="9" fillId="41" borderId="0" xfId="0" applyFont="1" applyFill="1" applyAlignment="1">
      <alignment horizontal="right"/>
    </xf>
    <xf numFmtId="8" fontId="0" fillId="41" borderId="0" xfId="0" applyNumberFormat="1" applyFill="1" applyAlignment="1">
      <alignment horizontal="center"/>
    </xf>
    <xf numFmtId="0" fontId="10" fillId="35" borderId="28" xfId="0" applyFont="1" applyFill="1" applyBorder="1" applyAlignment="1">
      <alignment/>
    </xf>
    <xf numFmtId="0" fontId="10" fillId="35" borderId="26" xfId="0" applyFont="1" applyFill="1" applyBorder="1" applyAlignment="1">
      <alignment horizontal="right"/>
    </xf>
    <xf numFmtId="0" fontId="0" fillId="40" borderId="12" xfId="0" applyFill="1" applyBorder="1" applyAlignment="1">
      <alignment/>
    </xf>
    <xf numFmtId="0" fontId="10" fillId="40" borderId="10" xfId="0" applyFont="1" applyFill="1" applyBorder="1" applyAlignment="1">
      <alignment horizontal="right"/>
    </xf>
    <xf numFmtId="0" fontId="10" fillId="37" borderId="12" xfId="0" applyFont="1" applyFill="1" applyBorder="1" applyAlignment="1">
      <alignment/>
    </xf>
    <xf numFmtId="0" fontId="10" fillId="37" borderId="10" xfId="0" applyFont="1" applyFill="1" applyBorder="1" applyAlignment="1">
      <alignment horizontal="right"/>
    </xf>
    <xf numFmtId="8" fontId="0" fillId="35" borderId="11" xfId="0" applyNumberFormat="1" applyFill="1" applyBorder="1" applyAlignment="1">
      <alignment horizontal="center"/>
    </xf>
    <xf numFmtId="8" fontId="0" fillId="40" borderId="11" xfId="0" applyNumberFormat="1" applyFill="1" applyBorder="1" applyAlignment="1">
      <alignment horizontal="center"/>
    </xf>
    <xf numFmtId="8" fontId="0" fillId="37" borderId="11" xfId="0" applyNumberForma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0" fillId="33" borderId="32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4"/>
  <sheetViews>
    <sheetView tabSelected="1" zoomScalePageLayoutView="0" workbookViewId="0" topLeftCell="A10">
      <selection activeCell="A34" sqref="A34"/>
    </sheetView>
  </sheetViews>
  <sheetFormatPr defaultColWidth="11.421875" defaultRowHeight="12.75"/>
  <cols>
    <col min="3" max="3" width="14.57421875" style="0" customWidth="1"/>
    <col min="5" max="5" width="13.140625" style="0" customWidth="1"/>
    <col min="6" max="6" width="10.8515625" style="0" customWidth="1"/>
    <col min="7" max="7" width="13.421875" style="0" customWidth="1"/>
  </cols>
  <sheetData>
    <row r="3" spans="2:9" ht="14.25">
      <c r="B3" s="27" t="s">
        <v>7</v>
      </c>
      <c r="C3" s="3"/>
      <c r="D3" s="3"/>
      <c r="E3" s="3"/>
      <c r="F3" s="3"/>
      <c r="G3" s="3"/>
      <c r="H3" s="3"/>
      <c r="I3" s="3"/>
    </row>
    <row r="4" spans="2:9" ht="12.75">
      <c r="B4" s="3"/>
      <c r="C4" s="3"/>
      <c r="D4" s="3"/>
      <c r="E4" s="3"/>
      <c r="F4" s="3"/>
      <c r="G4" s="3"/>
      <c r="H4" s="3"/>
      <c r="I4" s="3"/>
    </row>
    <row r="5" spans="2:9" ht="12.75">
      <c r="B5" s="3" t="s">
        <v>8</v>
      </c>
      <c r="C5" s="3"/>
      <c r="D5" s="3"/>
      <c r="E5" s="3"/>
      <c r="F5" s="3"/>
      <c r="G5" s="3"/>
      <c r="H5" s="3"/>
      <c r="I5" s="3"/>
    </row>
    <row r="6" spans="2:9" ht="12.75">
      <c r="B6" s="3"/>
      <c r="C6" s="3"/>
      <c r="D6" s="3"/>
      <c r="E6" s="3"/>
      <c r="F6" s="3"/>
      <c r="G6" s="3"/>
      <c r="H6" s="3"/>
      <c r="I6" s="3"/>
    </row>
    <row r="7" spans="2:9" ht="12.75">
      <c r="B7" s="3" t="s">
        <v>10</v>
      </c>
      <c r="C7" s="3"/>
      <c r="D7" s="3"/>
      <c r="E7" s="3"/>
      <c r="F7" s="3"/>
      <c r="G7" s="3"/>
      <c r="H7" s="3"/>
      <c r="I7" s="3"/>
    </row>
    <row r="8" spans="2:9" ht="12.75">
      <c r="B8" s="3" t="s">
        <v>52</v>
      </c>
      <c r="C8" s="3"/>
      <c r="D8" s="3"/>
      <c r="E8" s="3"/>
      <c r="F8" s="3"/>
      <c r="G8" s="3"/>
      <c r="H8" s="3"/>
      <c r="I8" s="3"/>
    </row>
    <row r="9" spans="8:9" ht="13.5" thickBot="1">
      <c r="H9" s="3"/>
      <c r="I9" s="3"/>
    </row>
    <row r="10" spans="2:7" ht="14.25" thickBot="1" thickTop="1">
      <c r="B10" s="4" t="s">
        <v>4</v>
      </c>
      <c r="C10" s="28">
        <v>0.0028</v>
      </c>
      <c r="D10" s="6" t="s">
        <v>1</v>
      </c>
      <c r="E10" s="32">
        <f>(1+C10)^12-1</f>
        <v>0.03412230000222416</v>
      </c>
      <c r="F10" s="30">
        <f>E10*100</f>
        <v>3.412230000222416</v>
      </c>
      <c r="G10" s="5" t="s">
        <v>9</v>
      </c>
    </row>
    <row r="11" ht="13.5" thickTop="1"/>
    <row r="13" spans="1:8" ht="12.75">
      <c r="A13" s="5" t="s">
        <v>11</v>
      </c>
      <c r="B13" s="5"/>
      <c r="C13" s="5"/>
      <c r="D13" s="5"/>
      <c r="E13" s="5"/>
      <c r="F13" s="5"/>
      <c r="G13" s="5"/>
      <c r="H13" s="5"/>
    </row>
    <row r="15" spans="2:8" ht="12.75">
      <c r="B15" s="11" t="s">
        <v>2</v>
      </c>
      <c r="C15" s="11" t="s">
        <v>5</v>
      </c>
      <c r="D15" s="12" t="s">
        <v>0</v>
      </c>
      <c r="F15" s="13" t="s">
        <v>3</v>
      </c>
      <c r="G15" s="14" t="s">
        <v>5</v>
      </c>
      <c r="H15" s="15" t="s">
        <v>0</v>
      </c>
    </row>
    <row r="16" spans="2:8" ht="12.75">
      <c r="B16" s="16">
        <v>1000</v>
      </c>
      <c r="C16" s="17">
        <v>0</v>
      </c>
      <c r="D16" s="9">
        <f>B16/(1+$C$10)^C16</f>
        <v>1000</v>
      </c>
      <c r="F16" s="16">
        <v>40</v>
      </c>
      <c r="G16" s="17">
        <v>1</v>
      </c>
      <c r="H16" s="26">
        <f>F16/(1+$C$10)^G16</f>
        <v>39.888312724371765</v>
      </c>
    </row>
    <row r="17" spans="2:8" ht="12.75">
      <c r="B17" s="16">
        <v>200</v>
      </c>
      <c r="C17" s="17">
        <v>3</v>
      </c>
      <c r="D17" s="10">
        <f>B17/(1+$C$10)^C17</f>
        <v>198.3293642796767</v>
      </c>
      <c r="F17" s="16">
        <v>55</v>
      </c>
      <c r="G17" s="17">
        <v>13</v>
      </c>
      <c r="H17" s="26">
        <f>F17/(1+$C$10)^G17</f>
        <v>53.03669594582113</v>
      </c>
    </row>
    <row r="18" spans="2:8" ht="12.75">
      <c r="B18" s="16"/>
      <c r="C18" s="17"/>
      <c r="D18" s="9"/>
      <c r="F18" s="16">
        <v>1150</v>
      </c>
      <c r="G18" s="17">
        <v>14</v>
      </c>
      <c r="H18" s="26">
        <f>F18/(1+$C$10)^G18</f>
        <v>1105.8527094624922</v>
      </c>
    </row>
    <row r="19" spans="2:8" ht="12.75">
      <c r="B19" s="16"/>
      <c r="C19" s="17"/>
      <c r="D19" s="9"/>
      <c r="F19" s="16"/>
      <c r="G19" s="17"/>
      <c r="H19" s="26"/>
    </row>
    <row r="20" spans="2:8" ht="12.75">
      <c r="B20" s="16"/>
      <c r="C20" s="17"/>
      <c r="D20" s="9"/>
      <c r="F20" s="16"/>
      <c r="G20" s="17"/>
      <c r="H20" s="26"/>
    </row>
    <row r="21" spans="2:8" ht="13.5" thickBot="1">
      <c r="B21" s="23"/>
      <c r="C21" s="24"/>
      <c r="D21" s="25"/>
      <c r="F21" s="16"/>
      <c r="G21" s="17"/>
      <c r="H21" s="26"/>
    </row>
    <row r="22" spans="1:10" ht="13.5" thickBot="1">
      <c r="A22" s="2" t="s">
        <v>6</v>
      </c>
      <c r="B22" s="21">
        <f>SUM(B16:B21)</f>
        <v>1200</v>
      </c>
      <c r="C22" s="22"/>
      <c r="D22" s="29">
        <f>SUM(D16:D21)</f>
        <v>1198.3293642796766</v>
      </c>
      <c r="F22" s="18">
        <f>SUM(F16:F21)</f>
        <v>1245</v>
      </c>
      <c r="G22" s="19"/>
      <c r="H22" s="20">
        <f>SUM(H16:H21)</f>
        <v>1198.777718132685</v>
      </c>
      <c r="J22" s="1"/>
    </row>
    <row r="23" ht="13.5" thickTop="1"/>
    <row r="25" spans="1:8" ht="12.75">
      <c r="A25" s="5" t="s">
        <v>12</v>
      </c>
      <c r="B25" s="5"/>
      <c r="C25" s="5"/>
      <c r="D25" s="5"/>
      <c r="E25" s="5"/>
      <c r="F25" s="5"/>
      <c r="G25" s="5"/>
      <c r="H25" s="5"/>
    </row>
    <row r="27" ht="13.5" thickBot="1"/>
    <row r="28" spans="2:6" ht="14.25" thickBot="1" thickTop="1">
      <c r="B28" t="s">
        <v>13</v>
      </c>
      <c r="C28" s="7" t="s">
        <v>14</v>
      </c>
      <c r="D28" s="8"/>
      <c r="E28" s="8"/>
      <c r="F28" s="31">
        <v>76000</v>
      </c>
    </row>
    <row r="29" spans="3:6" ht="14.25" thickBot="1" thickTop="1">
      <c r="C29" s="7" t="s">
        <v>15</v>
      </c>
      <c r="D29" s="8"/>
      <c r="E29" s="8"/>
      <c r="F29" s="31">
        <v>1000</v>
      </c>
    </row>
    <row r="30" spans="3:6" ht="14.25" thickBot="1" thickTop="1">
      <c r="C30" s="7" t="s">
        <v>16</v>
      </c>
      <c r="D30" s="8"/>
      <c r="E30" s="8"/>
      <c r="F30" s="31">
        <v>815</v>
      </c>
    </row>
    <row r="31" spans="3:6" ht="14.25" thickBot="1" thickTop="1">
      <c r="C31" s="7" t="s">
        <v>17</v>
      </c>
      <c r="D31" s="8"/>
      <c r="E31" s="8"/>
      <c r="F31" s="31">
        <v>120</v>
      </c>
    </row>
    <row r="32" spans="3:6" ht="14.25" thickBot="1" thickTop="1">
      <c r="C32" s="7" t="s">
        <v>19</v>
      </c>
      <c r="D32" s="8"/>
      <c r="E32" s="8"/>
      <c r="F32" s="31">
        <v>500</v>
      </c>
    </row>
    <row r="33" spans="3:7" ht="13.5" thickTop="1">
      <c r="C33" s="33" t="s">
        <v>18</v>
      </c>
      <c r="F33" s="34">
        <f>(1+RATE(F31,F30,-F28+F29,F32,0))^12-1</f>
        <v>0.057586282421617785</v>
      </c>
      <c r="G33" s="44" t="s">
        <v>20</v>
      </c>
    </row>
    <row r="35" spans="3:10" ht="12.75"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35"/>
      <c r="B36" s="36"/>
      <c r="C36" s="36"/>
      <c r="D36" s="37"/>
      <c r="E36" s="35"/>
      <c r="F36" s="36"/>
      <c r="G36" s="36"/>
      <c r="H36" s="36"/>
      <c r="I36" s="35"/>
      <c r="J36" s="35"/>
    </row>
    <row r="37" spans="1:10" ht="12.75">
      <c r="A37" s="35"/>
      <c r="B37" s="36"/>
      <c r="C37" s="36"/>
      <c r="D37" s="38"/>
      <c r="E37" s="35"/>
      <c r="F37" s="36"/>
      <c r="G37" s="36"/>
      <c r="H37" s="39"/>
      <c r="I37" s="35"/>
      <c r="J37" s="35"/>
    </row>
    <row r="38" spans="1:10" ht="12.75">
      <c r="A38" s="35"/>
      <c r="B38" s="36"/>
      <c r="C38" s="36"/>
      <c r="D38" s="40"/>
      <c r="E38" s="35"/>
      <c r="F38" s="36"/>
      <c r="G38" s="36"/>
      <c r="H38" s="39"/>
      <c r="I38" s="35"/>
      <c r="J38" s="35"/>
    </row>
    <row r="39" spans="1:10" ht="12.75">
      <c r="A39" s="35"/>
      <c r="B39" s="36"/>
      <c r="C39" s="36"/>
      <c r="D39" s="40"/>
      <c r="E39" s="35"/>
      <c r="F39" s="36"/>
      <c r="G39" s="36"/>
      <c r="H39" s="39"/>
      <c r="I39" s="35"/>
      <c r="J39" s="35"/>
    </row>
    <row r="40" spans="1:10" ht="12.75">
      <c r="A40" s="35"/>
      <c r="B40" s="36"/>
      <c r="C40" s="36"/>
      <c r="D40" s="41"/>
      <c r="E40" s="35"/>
      <c r="F40" s="36"/>
      <c r="G40" s="36"/>
      <c r="H40" s="41"/>
      <c r="I40" s="35"/>
      <c r="J40" s="35"/>
    </row>
    <row r="41" spans="1:10" ht="12.75">
      <c r="A41" s="35"/>
      <c r="B41" s="35"/>
      <c r="C41" s="35"/>
      <c r="D41" s="35"/>
      <c r="E41" s="35"/>
      <c r="F41" s="43"/>
      <c r="G41" s="36"/>
      <c r="H41" s="35"/>
      <c r="I41" s="35"/>
      <c r="J41" s="35"/>
    </row>
    <row r="42" spans="1:10" ht="12.75">
      <c r="A42" s="35"/>
      <c r="B42" s="35"/>
      <c r="C42" s="35"/>
      <c r="D42" s="35"/>
      <c r="E42" s="35"/>
      <c r="F42" s="42"/>
      <c r="G42" s="36"/>
      <c r="H42" s="35"/>
      <c r="I42" s="35"/>
      <c r="J42" s="35"/>
    </row>
    <row r="43" spans="1:10" ht="12.75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2.75">
      <c r="A44" s="35"/>
      <c r="B44" s="35"/>
      <c r="C44" s="35"/>
      <c r="D44" s="35"/>
      <c r="E44" s="35"/>
      <c r="F44" s="35"/>
      <c r="G44" s="35"/>
      <c r="H44" s="35"/>
      <c r="I44" s="35"/>
      <c r="J44" s="35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1"/>
  <sheetViews>
    <sheetView zoomScalePageLayoutView="0" workbookViewId="0" topLeftCell="A7">
      <selection activeCell="D19" sqref="D19"/>
    </sheetView>
  </sheetViews>
  <sheetFormatPr defaultColWidth="11.421875" defaultRowHeight="12.75"/>
  <cols>
    <col min="1" max="1" width="13.57421875" style="0" customWidth="1"/>
    <col min="6" max="6" width="14.00390625" style="0" customWidth="1"/>
  </cols>
  <sheetData>
    <row r="3" spans="2:9" ht="14.25">
      <c r="B3" s="27" t="s">
        <v>21</v>
      </c>
      <c r="C3" s="3"/>
      <c r="D3" s="3"/>
      <c r="E3" s="3"/>
      <c r="F3" s="3"/>
      <c r="G3" s="3"/>
      <c r="H3" s="3"/>
      <c r="I3" s="3"/>
    </row>
    <row r="4" spans="2:9" ht="12.75">
      <c r="B4" s="3"/>
      <c r="C4" s="3"/>
      <c r="D4" s="3"/>
      <c r="E4" s="3"/>
      <c r="F4" s="3"/>
      <c r="G4" s="3"/>
      <c r="H4" s="3"/>
      <c r="I4" s="3"/>
    </row>
    <row r="5" spans="2:9" ht="12.75">
      <c r="B5" s="3" t="s">
        <v>22</v>
      </c>
      <c r="C5" s="3"/>
      <c r="D5" s="3"/>
      <c r="E5" s="3"/>
      <c r="F5" s="3"/>
      <c r="G5" s="3"/>
      <c r="H5" s="3"/>
      <c r="I5" s="3"/>
    </row>
    <row r="6" spans="2:9" ht="12.75">
      <c r="B6" s="3"/>
      <c r="C6" s="3"/>
      <c r="D6" s="3"/>
      <c r="E6" s="3"/>
      <c r="F6" s="3"/>
      <c r="G6" s="3"/>
      <c r="H6" s="3"/>
      <c r="I6" s="3"/>
    </row>
    <row r="7" spans="2:9" ht="12.75">
      <c r="B7" s="3" t="s">
        <v>23</v>
      </c>
      <c r="C7" s="3"/>
      <c r="D7" s="3"/>
      <c r="E7" s="3"/>
      <c r="F7" s="3"/>
      <c r="G7" s="3"/>
      <c r="H7" s="3"/>
      <c r="I7" s="3"/>
    </row>
    <row r="8" spans="2:9" ht="12.75">
      <c r="B8" s="3" t="s">
        <v>41</v>
      </c>
      <c r="C8" s="3"/>
      <c r="D8" s="3"/>
      <c r="E8" s="3"/>
      <c r="F8" s="3"/>
      <c r="G8" s="3"/>
      <c r="H8" s="3"/>
      <c r="I8" s="3"/>
    </row>
    <row r="9" spans="2:9" ht="12.75">
      <c r="B9" s="3" t="s">
        <v>43</v>
      </c>
      <c r="C9" s="3"/>
      <c r="D9" s="3"/>
      <c r="E9" s="3"/>
      <c r="F9" s="3"/>
      <c r="G9" s="3"/>
      <c r="H9" s="3"/>
      <c r="I9" s="3"/>
    </row>
    <row r="10" ht="12.75">
      <c r="B10" t="s">
        <v>42</v>
      </c>
    </row>
    <row r="12" spans="1:11" ht="12.75">
      <c r="A12" s="5" t="s">
        <v>49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ht="13.5" thickBot="1"/>
    <row r="14" spans="2:11" ht="13.5" thickTop="1">
      <c r="B14" s="51"/>
      <c r="C14" s="46" t="s">
        <v>24</v>
      </c>
      <c r="E14" s="55" t="s">
        <v>31</v>
      </c>
      <c r="F14" s="56" t="s">
        <v>32</v>
      </c>
      <c r="G14" s="58">
        <v>0.04</v>
      </c>
      <c r="H14" s="58">
        <v>0.045</v>
      </c>
      <c r="I14" s="58">
        <v>0.05</v>
      </c>
      <c r="J14" s="58">
        <v>0.055</v>
      </c>
      <c r="K14" s="59">
        <v>0.06</v>
      </c>
    </row>
    <row r="15" spans="1:11" ht="13.5" thickBot="1">
      <c r="A15" s="52"/>
      <c r="B15" s="50" t="s">
        <v>25</v>
      </c>
      <c r="C15" s="17">
        <v>3</v>
      </c>
      <c r="F15" s="57" t="s">
        <v>0</v>
      </c>
      <c r="G15" s="60">
        <f>-PV(G14,$C$15,$C$16,0,0)</f>
        <v>277.5091033227129</v>
      </c>
      <c r="H15" s="60">
        <f>-PV(H14,$C$15,$C$16,0,0)</f>
        <v>274.89643543353486</v>
      </c>
      <c r="I15" s="60">
        <f>-PV(I14,$C$15,$C$16,0,0)</f>
        <v>272.324802937048</v>
      </c>
      <c r="J15" s="60">
        <f>-PV(J14,$C$15,$C$16,0,0)</f>
        <v>269.7933378475952</v>
      </c>
      <c r="K15" s="61">
        <f>-PV(K14,$C$15,$C$16,0,0)</f>
        <v>267.301194946164</v>
      </c>
    </row>
    <row r="16" spans="1:3" ht="13.5" thickTop="1">
      <c r="A16" s="53"/>
      <c r="B16" s="45" t="s">
        <v>26</v>
      </c>
      <c r="C16" s="17">
        <v>100</v>
      </c>
    </row>
    <row r="17" spans="1:11" ht="12.75">
      <c r="A17" s="54"/>
      <c r="B17" s="45" t="s">
        <v>27</v>
      </c>
      <c r="C17" s="17">
        <v>0.05</v>
      </c>
      <c r="D17" s="44" t="s">
        <v>30</v>
      </c>
      <c r="F17" s="3" t="s">
        <v>33</v>
      </c>
      <c r="G17" s="3"/>
      <c r="H17" s="3"/>
      <c r="I17" s="3"/>
      <c r="J17" s="3"/>
      <c r="K17" s="3"/>
    </row>
    <row r="18" spans="1:11" ht="12.75">
      <c r="A18" s="47" t="s">
        <v>28</v>
      </c>
      <c r="B18" s="48" t="s">
        <v>29</v>
      </c>
      <c r="C18" s="49">
        <f>-PV(C17,C15,C16,0,0)</f>
        <v>272.324802937048</v>
      </c>
      <c r="F18" s="3" t="s">
        <v>34</v>
      </c>
      <c r="G18" s="3"/>
      <c r="H18" s="3"/>
      <c r="I18" s="3"/>
      <c r="J18" s="3"/>
      <c r="K18" s="3"/>
    </row>
    <row r="19" spans="2:11" ht="12.75">
      <c r="B19" s="62" t="s">
        <v>35</v>
      </c>
      <c r="C19" s="63">
        <f>C15*C16</f>
        <v>300</v>
      </c>
      <c r="F19" s="3" t="s">
        <v>36</v>
      </c>
      <c r="G19" s="3"/>
      <c r="H19" s="3"/>
      <c r="I19" s="3"/>
      <c r="J19" s="3"/>
      <c r="K19" s="3"/>
    </row>
    <row r="20" ht="12.75">
      <c r="F20" t="s">
        <v>37</v>
      </c>
    </row>
    <row r="22" spans="1:11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ht="13.5" thickBot="1"/>
    <row r="24" spans="2:11" ht="13.5" thickTop="1">
      <c r="B24" s="51"/>
      <c r="C24" s="46" t="s">
        <v>24</v>
      </c>
      <c r="E24" s="55" t="s">
        <v>31</v>
      </c>
      <c r="F24" s="56" t="s">
        <v>32</v>
      </c>
      <c r="G24" s="58">
        <v>0.04</v>
      </c>
      <c r="H24" s="58">
        <v>0.045</v>
      </c>
      <c r="I24" s="58">
        <v>0.05</v>
      </c>
      <c r="J24" s="58">
        <v>0.055</v>
      </c>
      <c r="K24" s="59">
        <v>0.06</v>
      </c>
    </row>
    <row r="25" spans="1:11" ht="13.5" thickBot="1">
      <c r="A25" s="52"/>
      <c r="B25" s="50" t="s">
        <v>25</v>
      </c>
      <c r="C25" s="17">
        <v>3</v>
      </c>
      <c r="F25" s="57" t="s">
        <v>0</v>
      </c>
      <c r="G25" s="60">
        <f>-FV(G24,$C$25,$C$26,0,0)</f>
        <v>312.1600000000002</v>
      </c>
      <c r="H25" s="60">
        <f>-FV(H24,$C$25,$C$26,0,0)</f>
        <v>313.7024999999996</v>
      </c>
      <c r="I25" s="60">
        <f>-FV(I24,$C$25,$C$26,0,0)</f>
        <v>315.2500000000002</v>
      </c>
      <c r="J25" s="60">
        <f>-FV(J24,$C$25,$C$26,0,0)</f>
        <v>316.80249999999967</v>
      </c>
      <c r="K25" s="60">
        <f>-FV(K24,$C$25,$C$26,0,0)</f>
        <v>318.3600000000005</v>
      </c>
    </row>
    <row r="26" spans="1:3" ht="13.5" thickTop="1">
      <c r="A26" s="53"/>
      <c r="B26" s="45" t="s">
        <v>26</v>
      </c>
      <c r="C26" s="17">
        <v>100</v>
      </c>
    </row>
    <row r="27" spans="1:9" ht="12.75">
      <c r="A27" s="54"/>
      <c r="B27" s="45" t="s">
        <v>38</v>
      </c>
      <c r="C27" s="17">
        <v>0.05</v>
      </c>
      <c r="D27" s="44" t="s">
        <v>30</v>
      </c>
      <c r="F27" s="3" t="s">
        <v>33</v>
      </c>
      <c r="G27" s="3"/>
      <c r="H27" s="3"/>
      <c r="I27" s="3"/>
    </row>
    <row r="28" spans="1:9" ht="12.75">
      <c r="A28" s="47" t="s">
        <v>28</v>
      </c>
      <c r="B28" s="48" t="s">
        <v>39</v>
      </c>
      <c r="C28" s="49">
        <f>-FV(C27,C25,C26,0,0)</f>
        <v>315.2500000000002</v>
      </c>
      <c r="F28" s="3" t="s">
        <v>34</v>
      </c>
      <c r="G28" s="3"/>
      <c r="H28" s="3"/>
      <c r="I28" s="3"/>
    </row>
    <row r="29" spans="2:9" ht="12.75">
      <c r="B29" s="62" t="s">
        <v>35</v>
      </c>
      <c r="C29" s="63">
        <f>C25*C26</f>
        <v>300</v>
      </c>
      <c r="F29" s="3" t="s">
        <v>36</v>
      </c>
      <c r="G29" s="3"/>
      <c r="H29" s="3"/>
      <c r="I29" s="3"/>
    </row>
    <row r="30" ht="12.75">
      <c r="F30" t="s">
        <v>40</v>
      </c>
    </row>
    <row r="32" spans="1:9" ht="12.75">
      <c r="A32" s="5" t="s">
        <v>50</v>
      </c>
      <c r="B32" s="5"/>
      <c r="C32" s="5"/>
      <c r="D32" s="5"/>
      <c r="E32" s="5"/>
      <c r="F32" s="5"/>
      <c r="G32" s="5"/>
      <c r="H32" s="5"/>
      <c r="I32" s="5"/>
    </row>
    <row r="34" spans="2:8" ht="12.75">
      <c r="B34" s="51"/>
      <c r="C34" s="46" t="s">
        <v>24</v>
      </c>
      <c r="G34" s="51"/>
      <c r="H34" s="46" t="s">
        <v>24</v>
      </c>
    </row>
    <row r="35" spans="1:8" ht="12.75">
      <c r="A35" s="52"/>
      <c r="B35" s="50" t="s">
        <v>47</v>
      </c>
      <c r="C35" s="17">
        <v>120</v>
      </c>
      <c r="F35" s="52"/>
      <c r="G35" s="50" t="s">
        <v>47</v>
      </c>
      <c r="H35" s="17"/>
    </row>
    <row r="36" spans="1:8" ht="12.75">
      <c r="A36" s="53"/>
      <c r="B36" s="45" t="s">
        <v>26</v>
      </c>
      <c r="C36" s="17">
        <v>820</v>
      </c>
      <c r="F36" s="53"/>
      <c r="G36" s="45" t="s">
        <v>26</v>
      </c>
      <c r="H36" s="17"/>
    </row>
    <row r="37" spans="1:9" ht="12.75">
      <c r="A37" s="53"/>
      <c r="B37" s="45" t="s">
        <v>44</v>
      </c>
      <c r="C37" s="17">
        <v>0.0525</v>
      </c>
      <c r="D37" s="44" t="s">
        <v>30</v>
      </c>
      <c r="F37" s="53"/>
      <c r="G37" s="45" t="s">
        <v>44</v>
      </c>
      <c r="H37" s="17"/>
      <c r="I37" s="44" t="s">
        <v>30</v>
      </c>
    </row>
    <row r="38" spans="1:9" ht="12.75">
      <c r="A38" s="54"/>
      <c r="B38" s="45" t="s">
        <v>45</v>
      </c>
      <c r="C38" s="17">
        <f>C37/12</f>
        <v>0.0043749999999999995</v>
      </c>
      <c r="D38" s="44" t="s">
        <v>30</v>
      </c>
      <c r="F38" s="54"/>
      <c r="G38" s="45" t="s">
        <v>45</v>
      </c>
      <c r="H38" s="17"/>
      <c r="I38" s="44" t="s">
        <v>30</v>
      </c>
    </row>
    <row r="39" spans="1:8" ht="12.75">
      <c r="A39" s="47"/>
      <c r="B39" s="64" t="s">
        <v>46</v>
      </c>
      <c r="C39" s="49">
        <f>-PV(C38,C35,C36,0,0)</f>
        <v>76427.15972386139</v>
      </c>
      <c r="F39" s="47"/>
      <c r="G39" s="64" t="s">
        <v>46</v>
      </c>
      <c r="H39" s="49">
        <f>-PV(H38,H35,H36,0,0)</f>
        <v>0</v>
      </c>
    </row>
    <row r="40" spans="2:8" ht="12.75">
      <c r="B40" s="62" t="s">
        <v>35</v>
      </c>
      <c r="C40" s="63">
        <f>C35*C36</f>
        <v>98400</v>
      </c>
      <c r="G40" s="62" t="s">
        <v>35</v>
      </c>
      <c r="H40" s="63">
        <f>H35*H36</f>
        <v>0</v>
      </c>
    </row>
    <row r="41" spans="1:8" ht="12.75">
      <c r="A41" s="65"/>
      <c r="B41" s="66" t="s">
        <v>48</v>
      </c>
      <c r="C41" s="67">
        <f>C40-C39</f>
        <v>21972.84027613861</v>
      </c>
      <c r="F41" s="65"/>
      <c r="G41" s="66" t="s">
        <v>48</v>
      </c>
      <c r="H41" s="67">
        <f>H40-H39</f>
        <v>0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32"/>
  <sheetViews>
    <sheetView zoomScalePageLayoutView="0" workbookViewId="0" topLeftCell="A1">
      <selection activeCell="F20" sqref="F20"/>
    </sheetView>
  </sheetViews>
  <sheetFormatPr defaultColWidth="11.421875" defaultRowHeight="12.75"/>
  <sheetData>
    <row r="3" spans="2:9" ht="14.25">
      <c r="B3" s="27" t="s">
        <v>55</v>
      </c>
      <c r="C3" s="3"/>
      <c r="D3" s="3"/>
      <c r="E3" s="3"/>
      <c r="F3" s="3"/>
      <c r="G3" s="3"/>
      <c r="H3" s="3"/>
      <c r="I3" s="3"/>
    </row>
    <row r="4" spans="2:9" ht="12.75">
      <c r="B4" s="3"/>
      <c r="C4" s="3"/>
      <c r="D4" s="3"/>
      <c r="E4" s="3"/>
      <c r="F4" s="3"/>
      <c r="G4" s="3"/>
      <c r="H4" s="3"/>
      <c r="I4" s="3"/>
    </row>
    <row r="5" spans="2:9" ht="12.75">
      <c r="B5" s="3" t="s">
        <v>23</v>
      </c>
      <c r="C5" s="3"/>
      <c r="D5" s="3"/>
      <c r="E5" s="3"/>
      <c r="F5" s="3"/>
      <c r="G5" s="3"/>
      <c r="H5" s="3"/>
      <c r="I5" s="3"/>
    </row>
    <row r="6" spans="2:9" ht="12.75">
      <c r="B6" s="3"/>
      <c r="C6" s="3"/>
      <c r="D6" s="3"/>
      <c r="E6" s="3"/>
      <c r="F6" s="3"/>
      <c r="G6" s="3"/>
      <c r="H6" s="3"/>
      <c r="I6" s="3"/>
    </row>
    <row r="7" spans="2:9" ht="12.75">
      <c r="B7" s="3" t="s">
        <v>61</v>
      </c>
      <c r="C7" s="3"/>
      <c r="D7" s="3"/>
      <c r="E7" s="3"/>
      <c r="F7" s="3"/>
      <c r="G7" s="3"/>
      <c r="H7" s="3"/>
      <c r="I7" s="3"/>
    </row>
    <row r="8" spans="2:9" ht="12.75">
      <c r="B8" s="3" t="s">
        <v>64</v>
      </c>
      <c r="C8" s="3"/>
      <c r="D8" s="3"/>
      <c r="E8" s="3"/>
      <c r="F8" s="3"/>
      <c r="G8" s="3"/>
      <c r="H8" s="3"/>
      <c r="I8" s="3"/>
    </row>
    <row r="9" spans="2:9" ht="12.75">
      <c r="B9" t="s">
        <v>62</v>
      </c>
      <c r="C9" s="3"/>
      <c r="D9" s="3"/>
      <c r="E9" s="3"/>
      <c r="F9" s="3"/>
      <c r="G9" s="3"/>
      <c r="H9" s="3"/>
      <c r="I9" s="3"/>
    </row>
    <row r="10" ht="12.75">
      <c r="B10" t="s">
        <v>63</v>
      </c>
    </row>
    <row r="12" spans="3:4" ht="12.75">
      <c r="C12" s="51"/>
      <c r="D12" s="46" t="s">
        <v>24</v>
      </c>
    </row>
    <row r="13" spans="2:4" ht="12.75">
      <c r="B13" s="52"/>
      <c r="C13" s="50" t="s">
        <v>53</v>
      </c>
      <c r="D13" s="17">
        <v>100000</v>
      </c>
    </row>
    <row r="14" spans="2:5" ht="12.75">
      <c r="B14" s="53"/>
      <c r="C14" s="45" t="s">
        <v>44</v>
      </c>
      <c r="D14" s="17">
        <v>0.0525</v>
      </c>
      <c r="E14" s="44" t="s">
        <v>30</v>
      </c>
    </row>
    <row r="15" spans="2:5" ht="12.75">
      <c r="B15" s="54"/>
      <c r="C15" s="45" t="s">
        <v>45</v>
      </c>
      <c r="D15" s="17">
        <f>D14/12</f>
        <v>0.0043749999999999995</v>
      </c>
      <c r="E15" s="44" t="s">
        <v>30</v>
      </c>
    </row>
    <row r="16" spans="2:4" ht="12.75">
      <c r="B16" s="52"/>
      <c r="C16" s="50" t="s">
        <v>54</v>
      </c>
      <c r="D16" s="17">
        <v>120</v>
      </c>
    </row>
    <row r="17" spans="2:5" ht="12.75">
      <c r="B17" s="68"/>
      <c r="C17" s="69" t="s">
        <v>56</v>
      </c>
      <c r="D17" s="74">
        <f>PMT(D15,D16,-D13,0,0)</f>
        <v>1072.917014007524</v>
      </c>
      <c r="E17" s="44" t="s">
        <v>28</v>
      </c>
    </row>
    <row r="18" spans="2:4" ht="12.75">
      <c r="B18" s="53"/>
      <c r="C18" s="45" t="s">
        <v>57</v>
      </c>
      <c r="D18" s="17">
        <v>1</v>
      </c>
    </row>
    <row r="19" spans="2:5" ht="12.75">
      <c r="B19" s="70"/>
      <c r="C19" s="71" t="s">
        <v>58</v>
      </c>
      <c r="D19" s="75">
        <f>IPMT(D15,D18,D16,-D13,0)</f>
        <v>437.49999999999994</v>
      </c>
      <c r="E19" s="44" t="s">
        <v>28</v>
      </c>
    </row>
    <row r="20" spans="2:5" ht="12.75">
      <c r="B20" s="72"/>
      <c r="C20" s="73" t="s">
        <v>59</v>
      </c>
      <c r="D20" s="76">
        <f>PPMT(D15,D18,D16,-D13,0)</f>
        <v>635.4170140075238</v>
      </c>
      <c r="E20" s="44" t="s">
        <v>28</v>
      </c>
    </row>
    <row r="21" spans="2:5" ht="12.75">
      <c r="B21" s="47"/>
      <c r="C21" s="48"/>
      <c r="D21" s="49">
        <f>D19+D20</f>
        <v>1072.9170140075237</v>
      </c>
      <c r="E21" s="44" t="s">
        <v>60</v>
      </c>
    </row>
    <row r="22" spans="3:4" ht="12.75">
      <c r="C22" s="77"/>
      <c r="D22" s="36"/>
    </row>
    <row r="23" ht="13.5" thickBot="1"/>
    <row r="24" spans="2:9" ht="12.75">
      <c r="B24" s="78" t="s">
        <v>61</v>
      </c>
      <c r="C24" s="78"/>
      <c r="D24" s="78"/>
      <c r="E24" s="78"/>
      <c r="F24" s="78"/>
      <c r="G24" s="78"/>
      <c r="H24" s="78"/>
      <c r="I24" s="78"/>
    </row>
    <row r="25" spans="2:9" ht="12.75">
      <c r="B25" s="3" t="s">
        <v>65</v>
      </c>
      <c r="C25" s="3"/>
      <c r="D25" s="3"/>
      <c r="E25" s="3"/>
      <c r="F25" s="3"/>
      <c r="G25" s="3"/>
      <c r="H25" s="3"/>
      <c r="I25" s="3"/>
    </row>
    <row r="26" spans="3:9" ht="12.75">
      <c r="C26" s="3"/>
      <c r="D26" s="3"/>
      <c r="E26" s="3"/>
      <c r="F26" s="3"/>
      <c r="G26" s="3"/>
      <c r="H26" s="3"/>
      <c r="I26" s="3"/>
    </row>
    <row r="27" spans="3:4" ht="12.75">
      <c r="C27" s="51"/>
      <c r="D27" s="46" t="s">
        <v>24</v>
      </c>
    </row>
    <row r="28" spans="2:4" ht="12.75">
      <c r="B28" s="52"/>
      <c r="C28" s="50" t="s">
        <v>66</v>
      </c>
      <c r="D28" s="17">
        <v>500</v>
      </c>
    </row>
    <row r="29" spans="2:4" ht="12.75">
      <c r="B29" s="53"/>
      <c r="C29" s="45" t="s">
        <v>44</v>
      </c>
      <c r="D29" s="17">
        <v>0.0525</v>
      </c>
    </row>
    <row r="30" spans="2:4" ht="12.75">
      <c r="B30" s="54"/>
      <c r="C30" s="45" t="s">
        <v>45</v>
      </c>
      <c r="D30" s="17">
        <f>D29/12</f>
        <v>0.0043749999999999995</v>
      </c>
    </row>
    <row r="31" spans="2:4" ht="12.75">
      <c r="B31" s="52"/>
      <c r="C31" s="50" t="s">
        <v>54</v>
      </c>
      <c r="D31" s="17">
        <v>120</v>
      </c>
    </row>
    <row r="32" spans="2:5" ht="12.75">
      <c r="B32" s="70"/>
      <c r="C32" s="71" t="s">
        <v>67</v>
      </c>
      <c r="D32" s="75">
        <f>-PV(D30,D31,D28,0,0)</f>
        <v>46601.926660891084</v>
      </c>
      <c r="E32" s="44" t="s">
        <v>28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Serviconta</cp:lastModifiedBy>
  <cp:lastPrinted>2007-03-22T13:50:15Z</cp:lastPrinted>
  <dcterms:created xsi:type="dcterms:W3CDTF">2007-03-03T21:04:55Z</dcterms:created>
  <dcterms:modified xsi:type="dcterms:W3CDTF">2012-01-12T10:29:04Z</dcterms:modified>
  <cp:category/>
  <cp:version/>
  <cp:contentType/>
  <cp:contentStatus/>
</cp:coreProperties>
</file>